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2" l="1"/>
  <c r="D23" i="2"/>
  <c r="D24" i="2"/>
  <c r="D25" i="2"/>
  <c r="D26" i="2"/>
  <c r="D27" i="2"/>
  <c r="D28" i="2"/>
  <c r="D29" i="2"/>
  <c r="D30" i="2"/>
  <c r="D31" i="2"/>
  <c r="D22" i="2"/>
  <c r="L12" i="1"/>
  <c r="L10" i="1"/>
  <c r="L11" i="1"/>
  <c r="A4" i="3"/>
  <c r="A3" i="3"/>
  <c r="A2" i="3"/>
  <c r="A1" i="3"/>
  <c r="P16" i="1"/>
  <c r="Q16" i="1"/>
  <c r="Q17" i="1"/>
  <c r="Q18" i="1"/>
  <c r="Q15" i="1"/>
  <c r="P18" i="1"/>
  <c r="P17" i="1"/>
  <c r="Q15" i="2"/>
  <c r="P15" i="2"/>
  <c r="P16" i="2"/>
  <c r="P15" i="1"/>
  <c r="Q16" i="2"/>
  <c r="Q17" i="2"/>
  <c r="Q18" i="2"/>
  <c r="P17" i="2"/>
  <c r="P18" i="2"/>
  <c r="O16" i="2"/>
  <c r="O17" i="2"/>
  <c r="O18" i="2"/>
  <c r="O15" i="2"/>
  <c r="N16" i="2"/>
  <c r="N17" i="2"/>
  <c r="N18" i="2"/>
  <c r="N15" i="2"/>
  <c r="M16" i="2"/>
  <c r="M17" i="2"/>
  <c r="M18" i="2"/>
  <c r="M15" i="2"/>
  <c r="L16" i="2"/>
  <c r="L17" i="2"/>
  <c r="L18" i="2"/>
  <c r="L15" i="2"/>
  <c r="K16" i="2"/>
  <c r="K17" i="2"/>
  <c r="K18" i="2"/>
  <c r="K15" i="2"/>
  <c r="J16" i="2"/>
  <c r="J17" i="2"/>
  <c r="J18" i="2"/>
  <c r="J15" i="2"/>
  <c r="H16" i="2"/>
  <c r="H17" i="2"/>
  <c r="H18" i="2"/>
  <c r="H15" i="2"/>
  <c r="G16" i="2"/>
  <c r="G17" i="2"/>
  <c r="G18" i="2"/>
  <c r="G15" i="2"/>
  <c r="E16" i="2"/>
  <c r="F16" i="2" s="1"/>
  <c r="E17" i="2"/>
  <c r="E18" i="2"/>
  <c r="D16" i="2"/>
  <c r="D17" i="2"/>
  <c r="D18" i="2"/>
  <c r="D15" i="2"/>
  <c r="E15" i="2"/>
  <c r="S6" i="2"/>
  <c r="S7" i="2"/>
  <c r="S8" i="2"/>
  <c r="S11" i="2"/>
  <c r="K12" i="2"/>
  <c r="G12" i="2"/>
  <c r="I18" i="2" s="1"/>
  <c r="E12" i="2"/>
  <c r="K11" i="2"/>
  <c r="G11" i="2"/>
  <c r="I11" i="2" s="1"/>
  <c r="L11" i="2" s="1"/>
  <c r="E11" i="2"/>
  <c r="K10" i="2"/>
  <c r="G10" i="2"/>
  <c r="I16" i="2" s="1"/>
  <c r="E10" i="2"/>
  <c r="K9" i="2"/>
  <c r="G9" i="2"/>
  <c r="I9" i="2" s="1"/>
  <c r="L9" i="2" s="1"/>
  <c r="S9" i="2" s="1"/>
  <c r="E9" i="2"/>
  <c r="R5" i="2"/>
  <c r="K5" i="2"/>
  <c r="K2" i="2" s="1"/>
  <c r="G5" i="2"/>
  <c r="I5" i="2" s="1"/>
  <c r="L5" i="2" s="1"/>
  <c r="S5" i="2" s="1"/>
  <c r="E5" i="2"/>
  <c r="R4" i="2"/>
  <c r="K4" i="2"/>
  <c r="G4" i="2"/>
  <c r="I4" i="2" s="1"/>
  <c r="L4" i="2" s="1"/>
  <c r="S4" i="2" s="1"/>
  <c r="E4" i="2"/>
  <c r="R3" i="2"/>
  <c r="K3" i="2"/>
  <c r="G3" i="2"/>
  <c r="I3" i="2" s="1"/>
  <c r="L3" i="2" s="1"/>
  <c r="S3" i="2" s="1"/>
  <c r="E3" i="2"/>
  <c r="R2" i="2"/>
  <c r="G2" i="2"/>
  <c r="I2" i="2" s="1"/>
  <c r="E2" i="2"/>
  <c r="L16" i="1"/>
  <c r="L17" i="1"/>
  <c r="L18" i="1"/>
  <c r="L15" i="1"/>
  <c r="K15" i="1"/>
  <c r="K16" i="1"/>
  <c r="K17" i="1"/>
  <c r="K18" i="1"/>
  <c r="H16" i="1"/>
  <c r="H17" i="1"/>
  <c r="H18" i="1"/>
  <c r="H15" i="1"/>
  <c r="O16" i="1"/>
  <c r="O17" i="1"/>
  <c r="O18" i="1"/>
  <c r="O15" i="1"/>
  <c r="N16" i="1"/>
  <c r="N17" i="1"/>
  <c r="N18" i="1"/>
  <c r="N15" i="1"/>
  <c r="M16" i="1"/>
  <c r="M17" i="1"/>
  <c r="M18" i="1"/>
  <c r="M15" i="1"/>
  <c r="E16" i="1"/>
  <c r="E17" i="1"/>
  <c r="E18" i="1"/>
  <c r="E15" i="1"/>
  <c r="D16" i="1"/>
  <c r="D17" i="1"/>
  <c r="D18" i="1"/>
  <c r="D15" i="1"/>
  <c r="L2" i="1"/>
  <c r="F18" i="2" l="1"/>
  <c r="F17" i="2"/>
  <c r="I17" i="2"/>
  <c r="F15" i="2"/>
  <c r="N11" i="2"/>
  <c r="O11" i="2" s="1"/>
  <c r="Q11" i="2" s="1"/>
  <c r="P11" i="2"/>
  <c r="P4" i="2"/>
  <c r="N4" i="2"/>
  <c r="P9" i="2"/>
  <c r="N9" i="2"/>
  <c r="O9" i="2" s="1"/>
  <c r="Q9" i="2" s="1"/>
  <c r="L2" i="2"/>
  <c r="S2" i="2" s="1"/>
  <c r="N3" i="2"/>
  <c r="P3" i="2"/>
  <c r="P5" i="2"/>
  <c r="N5" i="2"/>
  <c r="I10" i="2"/>
  <c r="L10" i="2" s="1"/>
  <c r="I12" i="2"/>
  <c r="L12" i="2" s="1"/>
  <c r="S12" i="2" s="1"/>
  <c r="I15" i="2"/>
  <c r="G17" i="1"/>
  <c r="G18" i="1"/>
  <c r="J16" i="1"/>
  <c r="G16" i="1"/>
  <c r="J15" i="1"/>
  <c r="G15" i="1"/>
  <c r="J18" i="1"/>
  <c r="J17" i="1"/>
  <c r="I16" i="1"/>
  <c r="N10" i="2" l="1"/>
  <c r="O10" i="2" s="1"/>
  <c r="Q10" i="2" s="1"/>
  <c r="S10" i="2"/>
  <c r="P10" i="2"/>
  <c r="P2" i="2"/>
  <c r="N2" i="2"/>
  <c r="N12" i="2"/>
  <c r="O12" i="2" s="1"/>
  <c r="Q12" i="2" s="1"/>
  <c r="P12" i="2"/>
  <c r="O4" i="2"/>
  <c r="Q4" i="2" s="1"/>
  <c r="O5" i="2"/>
  <c r="Q5" i="2" s="1"/>
  <c r="O3" i="2"/>
  <c r="Q3" i="2" s="1"/>
  <c r="E10" i="1"/>
  <c r="E11" i="1"/>
  <c r="E12" i="1"/>
  <c r="E9" i="1"/>
  <c r="K10" i="1"/>
  <c r="K11" i="1"/>
  <c r="K12" i="1"/>
  <c r="K9" i="1"/>
  <c r="G10" i="1"/>
  <c r="G11" i="1"/>
  <c r="G12" i="1"/>
  <c r="G9" i="1"/>
  <c r="R3" i="1"/>
  <c r="R4" i="1"/>
  <c r="R5" i="1"/>
  <c r="R2" i="1"/>
  <c r="K3" i="1"/>
  <c r="K4" i="1"/>
  <c r="K5" i="1"/>
  <c r="K2" i="1" s="1"/>
  <c r="G3" i="1"/>
  <c r="I3" i="1" s="1"/>
  <c r="G4" i="1"/>
  <c r="I4" i="1" s="1"/>
  <c r="L4" i="1" s="1"/>
  <c r="N4" i="1" s="1"/>
  <c r="O4" i="1" s="1"/>
  <c r="Q4" i="1" s="1"/>
  <c r="G5" i="1"/>
  <c r="I5" i="1" s="1"/>
  <c r="L5" i="1" s="1"/>
  <c r="N5" i="1" s="1"/>
  <c r="O5" i="1" s="1"/>
  <c r="Q5" i="1" s="1"/>
  <c r="G2" i="1"/>
  <c r="I2" i="1" s="1"/>
  <c r="P2" i="1" s="1"/>
  <c r="E3" i="1"/>
  <c r="E4" i="1"/>
  <c r="E5" i="1"/>
  <c r="E2" i="1"/>
  <c r="O2" i="2" l="1"/>
  <c r="Q2" i="2" s="1"/>
  <c r="P5" i="1"/>
  <c r="F18" i="1"/>
  <c r="F16" i="1"/>
  <c r="L3" i="1"/>
  <c r="N3" i="1" s="1"/>
  <c r="O3" i="1" s="1"/>
  <c r="Q3" i="1" s="1"/>
  <c r="I9" i="1"/>
  <c r="L9" i="1" s="1"/>
  <c r="I15" i="1"/>
  <c r="I12" i="1"/>
  <c r="I18" i="1"/>
  <c r="I11" i="1"/>
  <c r="I17" i="1"/>
  <c r="P4" i="1"/>
  <c r="I10" i="1"/>
  <c r="P12" i="1"/>
  <c r="N2" i="1"/>
  <c r="O2" i="1" s="1"/>
  <c r="Q2" i="1" s="1"/>
  <c r="P3" i="1" l="1"/>
  <c r="N11" i="1"/>
  <c r="O11" i="1" s="1"/>
  <c r="Q11" i="1" s="1"/>
  <c r="N9" i="1"/>
  <c r="O9" i="1" s="1"/>
  <c r="Q9" i="1" s="1"/>
  <c r="P11" i="1"/>
  <c r="F17" i="1"/>
  <c r="N10" i="1"/>
  <c r="O10" i="1" s="1"/>
  <c r="Q10" i="1" s="1"/>
  <c r="N12" i="1"/>
  <c r="O12" i="1" s="1"/>
  <c r="Q12" i="1" s="1"/>
  <c r="P9" i="1"/>
  <c r="P10" i="1"/>
  <c r="F15" i="1"/>
</calcChain>
</file>

<file path=xl/sharedStrings.xml><?xml version="1.0" encoding="utf-8"?>
<sst xmlns="http://schemas.openxmlformats.org/spreadsheetml/2006/main" count="45" uniqueCount="23">
  <si>
    <t>h1</t>
  </si>
  <si>
    <t>h2</t>
  </si>
  <si>
    <t>q</t>
  </si>
  <si>
    <t>v</t>
  </si>
  <si>
    <t>rey</t>
  </si>
  <si>
    <t>f1</t>
  </si>
  <si>
    <t>f2</t>
  </si>
  <si>
    <t>hf2</t>
  </si>
  <si>
    <t>hf1</t>
  </si>
  <si>
    <t>vc</t>
  </si>
  <si>
    <t>dv</t>
  </si>
  <si>
    <t>dre</t>
  </si>
  <si>
    <t>df</t>
  </si>
  <si>
    <t>logf</t>
  </si>
  <si>
    <t>dv2</t>
  </si>
  <si>
    <t>dlogre</t>
  </si>
  <si>
    <t>dlogv</t>
  </si>
  <si>
    <t>logv</t>
  </si>
  <si>
    <t>logre</t>
  </si>
  <si>
    <t>dlogf</t>
  </si>
  <si>
    <t>loghf</t>
  </si>
  <si>
    <t>dloghf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</si>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</sst>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"/>
  <sheetViews>
    <sheetView topLeftCell="B1" workbookViewId="0">
      <selection activeCell="R4" sqref="R4"/>
    </sheetView>
  </sheetViews>
  <sheetFormatPr defaultRowHeight="15"/>
  <cols>
    <col min="7" max="7" width="11.42578125" bestFit="1" customWidth="1"/>
    <col min="9" max="9" width="10.7109375" customWidth="1"/>
    <col min="11" max="11" width="12" bestFit="1" customWidth="1"/>
    <col min="17" max="17" width="12" bestFit="1" customWidth="1"/>
  </cols>
  <sheetData>
    <row r="1" spans="3:18">
      <c r="C1" t="s">
        <v>0</v>
      </c>
      <c r="D1" t="s">
        <v>1</v>
      </c>
      <c r="E1" t="s">
        <v>8</v>
      </c>
      <c r="I1" t="s">
        <v>2</v>
      </c>
      <c r="L1" t="s">
        <v>3</v>
      </c>
      <c r="N1" t="s">
        <v>4</v>
      </c>
      <c r="O1" t="s">
        <v>5</v>
      </c>
      <c r="P1" t="s">
        <v>6</v>
      </c>
      <c r="Q1" t="s">
        <v>7</v>
      </c>
      <c r="R1" t="s">
        <v>9</v>
      </c>
    </row>
    <row r="2" spans="3:18">
      <c r="C2">
        <v>325</v>
      </c>
      <c r="D2">
        <v>110</v>
      </c>
      <c r="E2">
        <f>((C2-D2)*13.6)/1000</f>
        <v>2.9239999999999999</v>
      </c>
      <c r="F2">
        <v>116</v>
      </c>
      <c r="G2">
        <f>F2*10^-6</f>
        <v>1.16E-4</v>
      </c>
      <c r="H2">
        <v>5.13</v>
      </c>
      <c r="I2">
        <f>(G2/H2)</f>
        <v>2.2612085769980507E-5</v>
      </c>
      <c r="J2">
        <v>3.0000000000000001E-3</v>
      </c>
      <c r="K2">
        <f>K5</f>
        <v>7.0683750000000007E-6</v>
      </c>
      <c r="L2">
        <f>(I2/K2)</f>
        <v>3.1990501027436298</v>
      </c>
      <c r="M2">
        <v>2979.7015000000001</v>
      </c>
      <c r="N2">
        <f>(L2*M2)</f>
        <v>9532.2143897203478</v>
      </c>
      <c r="O2">
        <f>0.079*(N2^(-0.25))</f>
        <v>7.9951872754360359E-3</v>
      </c>
      <c r="P2">
        <f>((E2*J2*9.81)/(2*0.5*(L2^2)))</f>
        <v>8.4086358779110418E-3</v>
      </c>
      <c r="Q2">
        <f>((2*O2*0.5*(L2^2))/(9.81*J2))</f>
        <v>2.780228319172116</v>
      </c>
      <c r="R2">
        <f>((2100*(1.005*(10^-3)))/(998.2*0.003))</f>
        <v>0.70476858345021021</v>
      </c>
    </row>
    <row r="3" spans="3:18">
      <c r="C3">
        <v>304</v>
      </c>
      <c r="D3">
        <v>130</v>
      </c>
      <c r="E3">
        <f t="shared" ref="E3:E5" si="0">((C3-D3)*13.6)/1000</f>
        <v>2.3664000000000001</v>
      </c>
      <c r="F3">
        <v>146</v>
      </c>
      <c r="G3">
        <f t="shared" ref="G3:G5" si="1">F3*10^-6</f>
        <v>1.46E-4</v>
      </c>
      <c r="H3">
        <v>7.44</v>
      </c>
      <c r="I3">
        <f t="shared" ref="I3:I5" si="2">(G3/H3)</f>
        <v>1.9623655913978494E-5</v>
      </c>
      <c r="J3">
        <v>3.0000000000000001E-3</v>
      </c>
      <c r="K3">
        <f t="shared" ref="K3:K5" si="3">(3.1415/4)*(J3^2)</f>
        <v>7.0683750000000007E-6</v>
      </c>
      <c r="L3">
        <f t="shared" ref="L3:L5" si="4">(I3/K3)</f>
        <v>2.7762612925854233</v>
      </c>
      <c r="M3">
        <v>2979.7015000000001</v>
      </c>
      <c r="N3">
        <f t="shared" ref="N3:N5" si="5">(L3*M3)</f>
        <v>8272.4299379087242</v>
      </c>
      <c r="O3">
        <f t="shared" ref="O3:O5" si="6">0.079*(N3^(-0.25))</f>
        <v>8.2835942290740254E-3</v>
      </c>
      <c r="P3">
        <f t="shared" ref="P3:P5" si="7">((E3*J3*9.81)/(2*0.5*(L3^2)))</f>
        <v>9.0356155177212481E-3</v>
      </c>
      <c r="Q3">
        <f t="shared" ref="Q3:Q5" si="8">((2*O3*0.5*(L3^2))/(9.81*J3))</f>
        <v>2.1694479302749712</v>
      </c>
      <c r="R3">
        <f t="shared" ref="R3:R5" si="9">((2100*(1.005*(10^-3)))/(998.2*0.003))</f>
        <v>0.70476858345021021</v>
      </c>
    </row>
    <row r="4" spans="3:18">
      <c r="C4">
        <v>288</v>
      </c>
      <c r="D4">
        <v>144</v>
      </c>
      <c r="E4">
        <f t="shared" si="0"/>
        <v>1.9583999999999999</v>
      </c>
      <c r="F4">
        <v>116</v>
      </c>
      <c r="G4">
        <f t="shared" si="1"/>
        <v>1.16E-4</v>
      </c>
      <c r="H4">
        <v>6.34</v>
      </c>
      <c r="I4">
        <f t="shared" si="2"/>
        <v>1.8296529968454259E-5</v>
      </c>
      <c r="J4">
        <v>3.0000000000000001E-3</v>
      </c>
      <c r="K4">
        <f t="shared" si="3"/>
        <v>7.0683750000000007E-6</v>
      </c>
      <c r="L4">
        <f t="shared" si="4"/>
        <v>2.5885058402326218</v>
      </c>
      <c r="M4">
        <v>2979.7015000000001</v>
      </c>
      <c r="N4">
        <f t="shared" si="5"/>
        <v>7712.9747348999035</v>
      </c>
      <c r="O4">
        <f t="shared" si="6"/>
        <v>8.4298843022808743E-3</v>
      </c>
      <c r="P4">
        <f t="shared" si="7"/>
        <v>8.6018796937822675E-3</v>
      </c>
      <c r="Q4">
        <f t="shared" si="8"/>
        <v>1.9192416082638537</v>
      </c>
      <c r="R4">
        <f t="shared" si="9"/>
        <v>0.70476858345021021</v>
      </c>
    </row>
    <row r="5" spans="3:18">
      <c r="C5">
        <v>274</v>
      </c>
      <c r="D5">
        <v>160</v>
      </c>
      <c r="E5">
        <f t="shared" si="0"/>
        <v>1.5503999999999998</v>
      </c>
      <c r="F5">
        <v>118</v>
      </c>
      <c r="G5">
        <f t="shared" si="1"/>
        <v>1.18E-4</v>
      </c>
      <c r="H5">
        <v>7.63</v>
      </c>
      <c r="I5">
        <f t="shared" si="2"/>
        <v>1.5465268676277849E-5</v>
      </c>
      <c r="J5">
        <v>3.0000000000000001E-3</v>
      </c>
      <c r="K5">
        <f t="shared" si="3"/>
        <v>7.0683750000000007E-6</v>
      </c>
      <c r="L5">
        <f t="shared" si="4"/>
        <v>2.1879524892606641</v>
      </c>
      <c r="M5">
        <v>2979.7015000000001</v>
      </c>
      <c r="N5">
        <f t="shared" si="5"/>
        <v>6519.4453141787353</v>
      </c>
      <c r="O5">
        <f t="shared" si="6"/>
        <v>8.7917317704443044E-3</v>
      </c>
      <c r="P5">
        <f t="shared" si="7"/>
        <v>9.5314340541018949E-3</v>
      </c>
      <c r="Q5">
        <f t="shared" si="8"/>
        <v>1.4300787121357477</v>
      </c>
      <c r="R5">
        <f t="shared" si="9"/>
        <v>0.70476858345021021</v>
      </c>
    </row>
    <row r="9" spans="3:18">
      <c r="C9">
        <v>85</v>
      </c>
      <c r="D9">
        <v>479</v>
      </c>
      <c r="E9">
        <f>(D9-C9)/1000</f>
        <v>0.39400000000000002</v>
      </c>
      <c r="F9">
        <v>128</v>
      </c>
      <c r="G9">
        <f>F9/1000000</f>
        <v>1.2799999999999999E-4</v>
      </c>
      <c r="H9">
        <v>18.850000000000001</v>
      </c>
      <c r="I9">
        <f>G9/H9</f>
        <v>6.7904509283819622E-6</v>
      </c>
      <c r="J9">
        <v>3.0000000000000001E-3</v>
      </c>
      <c r="K9">
        <f>((3.1415/4)*(0.003^2))</f>
        <v>7.0683750000000007E-6</v>
      </c>
      <c r="L9">
        <f>I9/K9</f>
        <v>0.96068062721374592</v>
      </c>
      <c r="M9">
        <v>2979.7020000000002</v>
      </c>
      <c r="N9">
        <f>M9*L9</f>
        <v>2862.5419862700533</v>
      </c>
      <c r="O9">
        <f>16/N9</f>
        <v>5.5894376665015502E-3</v>
      </c>
      <c r="P9">
        <f>((E9*J9*9.81)/(2*0.5*(L9^2)))</f>
        <v>1.2564014184612872E-2</v>
      </c>
      <c r="Q9">
        <f>((2*O9*0.5*(L9^2))/(9.81*0.003))</f>
        <v>0.1752814353949623</v>
      </c>
      <c r="R9">
        <v>0.70476899999999998</v>
      </c>
    </row>
    <row r="10" spans="3:18">
      <c r="C10">
        <v>110</v>
      </c>
      <c r="D10">
        <v>456</v>
      </c>
      <c r="E10">
        <f t="shared" ref="E10:E12" si="10">(D10-C10)/1000</f>
        <v>0.34599999999999997</v>
      </c>
      <c r="F10">
        <v>126</v>
      </c>
      <c r="G10">
        <f t="shared" ref="G10:G12" si="11">F10/1000000</f>
        <v>1.26E-4</v>
      </c>
      <c r="H10">
        <v>20.12</v>
      </c>
      <c r="I10">
        <f t="shared" ref="I10:I12" si="12">G10/H10</f>
        <v>6.2624254473161034E-6</v>
      </c>
      <c r="J10">
        <v>3.0000000000000001E-3</v>
      </c>
      <c r="K10">
        <f t="shared" ref="K10:K12" si="13">((3.1415/4)*(0.003^2))</f>
        <v>7.0683750000000007E-6</v>
      </c>
      <c r="L10">
        <f t="shared" ref="L10:L11" si="14">I10/K10</f>
        <v>0.88597809925422788</v>
      </c>
      <c r="M10">
        <v>2979.7020000000002</v>
      </c>
      <c r="N10">
        <f t="shared" ref="N10:N12" si="15">M10*L10</f>
        <v>2639.9507143040214</v>
      </c>
      <c r="O10">
        <f t="shared" ref="O10:O12" si="16">16/N10</f>
        <v>6.0607192071076713E-3</v>
      </c>
      <c r="P10">
        <f t="shared" ref="P10:P12" si="17">((E10*J10*9.81)/(2*0.5*(L10^2)))</f>
        <v>1.2972401678885611E-2</v>
      </c>
      <c r="Q10">
        <f t="shared" ref="Q10:Q12" si="18">((2*O10*0.5*(L10^2))/(9.81*0.003))</f>
        <v>0.16165155054306002</v>
      </c>
      <c r="R10">
        <v>0.70476899999999998</v>
      </c>
    </row>
    <row r="11" spans="3:18">
      <c r="C11">
        <v>149</v>
      </c>
      <c r="D11">
        <v>423</v>
      </c>
      <c r="E11">
        <f t="shared" si="10"/>
        <v>0.27400000000000002</v>
      </c>
      <c r="F11">
        <v>126</v>
      </c>
      <c r="G11">
        <f t="shared" si="11"/>
        <v>1.26E-4</v>
      </c>
      <c r="H11">
        <v>22.1</v>
      </c>
      <c r="I11">
        <f t="shared" si="12"/>
        <v>5.7013574660633477E-6</v>
      </c>
      <c r="J11">
        <v>3.0000000000000001E-3</v>
      </c>
      <c r="K11">
        <f t="shared" si="13"/>
        <v>7.0683750000000007E-6</v>
      </c>
      <c r="L11">
        <f t="shared" si="14"/>
        <v>0.80660087588212948</v>
      </c>
      <c r="M11">
        <v>2979.7020000000002</v>
      </c>
      <c r="N11">
        <f t="shared" si="15"/>
        <v>2403.430243067733</v>
      </c>
      <c r="O11">
        <f t="shared" si="16"/>
        <v>6.6571518129761214E-3</v>
      </c>
      <c r="P11">
        <f t="shared" si="17"/>
        <v>1.2394341167024101E-2</v>
      </c>
      <c r="Q11">
        <f t="shared" si="18"/>
        <v>0.14716874194236956</v>
      </c>
      <c r="R11">
        <v>0.70476899999999998</v>
      </c>
    </row>
    <row r="12" spans="3:18">
      <c r="C12">
        <v>210</v>
      </c>
      <c r="D12">
        <v>371</v>
      </c>
      <c r="E12">
        <f t="shared" si="10"/>
        <v>0.161</v>
      </c>
      <c r="F12">
        <v>118</v>
      </c>
      <c r="G12">
        <f t="shared" si="11"/>
        <v>1.18E-4</v>
      </c>
      <c r="H12">
        <v>26.87</v>
      </c>
      <c r="I12">
        <f t="shared" si="12"/>
        <v>4.3915147004093784E-6</v>
      </c>
      <c r="J12">
        <v>3.0000000000000001E-3</v>
      </c>
      <c r="K12">
        <f t="shared" si="13"/>
        <v>7.0683750000000007E-6</v>
      </c>
      <c r="L12">
        <f>I12/K12</f>
        <v>0.62129056542831673</v>
      </c>
      <c r="M12">
        <v>2979.7020000000002</v>
      </c>
      <c r="N12">
        <f t="shared" si="15"/>
        <v>1851.2607403878865</v>
      </c>
      <c r="O12">
        <f t="shared" si="16"/>
        <v>8.6427587702462647E-3</v>
      </c>
      <c r="P12">
        <f t="shared" si="17"/>
        <v>1.2275144711380135E-2</v>
      </c>
      <c r="Q12">
        <f t="shared" si="18"/>
        <v>0.11335786214557786</v>
      </c>
      <c r="R12">
        <v>0.70476899999999998</v>
      </c>
    </row>
    <row r="14" spans="3:18">
      <c r="E14" t="s">
        <v>10</v>
      </c>
      <c r="F14" t="s">
        <v>11</v>
      </c>
      <c r="G14" t="s">
        <v>12</v>
      </c>
      <c r="H14" t="s">
        <v>19</v>
      </c>
      <c r="J14" t="s">
        <v>14</v>
      </c>
      <c r="K14" t="s">
        <v>15</v>
      </c>
      <c r="L14" t="s">
        <v>16</v>
      </c>
      <c r="M14" t="s">
        <v>13</v>
      </c>
      <c r="N14" t="s">
        <v>17</v>
      </c>
      <c r="O14" t="s">
        <v>18</v>
      </c>
      <c r="P14" t="s">
        <v>20</v>
      </c>
      <c r="Q14" t="s">
        <v>21</v>
      </c>
    </row>
    <row r="15" spans="3:18">
      <c r="D15">
        <f>((4/(3.1415*H2*(0.003^2)))/1000000)</f>
        <v>2.7578018127100253E-2</v>
      </c>
      <c r="E15">
        <f>D15+(((4*G2)/(3.1415*(H2^2)*(0.003^2)))*0.005)</f>
        <v>3.0696000683380593E-2</v>
      </c>
      <c r="F15">
        <f>((998.2*0.003)/(1.005*0.001))*E15</f>
        <v>91.464919051195565</v>
      </c>
      <c r="G15">
        <f>((2*0.003*9.81)/0.5)*(((1/(L2^2))*0.001)+((2*E2)/(L2^3))*E15)</f>
        <v>6.5697325677556201E-4</v>
      </c>
      <c r="H15">
        <f>((1/(2.302*P2))*G15)</f>
        <v>3.3940389770909012E-2</v>
      </c>
      <c r="I15">
        <f>((32*G9)/((3.1415^2)*(H9^2)*(0.003^4)))*0.000001</f>
        <v>1.4420426054746818E-2</v>
      </c>
      <c r="J15">
        <f>2*L2*E15</f>
        <v>0.19639608827997443</v>
      </c>
      <c r="K15">
        <f>((1/(2.302*N2))*F15)</f>
        <v>4.1682660732130748E-3</v>
      </c>
      <c r="L15">
        <f>((1/(2.302*L2))*E15)</f>
        <v>4.1682660836525297E-3</v>
      </c>
      <c r="M15">
        <f>LOG(P2)</f>
        <v>-2.0752744535181296</v>
      </c>
      <c r="N15">
        <f>LOG(L2)</f>
        <v>0.50502104195178166</v>
      </c>
      <c r="O15">
        <f>LOG(N2)</f>
        <v>3.9791938015327339</v>
      </c>
      <c r="P15">
        <f>LOG(E2)</f>
        <v>0.46597736828582281</v>
      </c>
      <c r="Q15">
        <f>((1/(2.302*E2))*0.0005)</f>
        <v>7.4282637711096404E-5</v>
      </c>
    </row>
    <row r="16" spans="3:18">
      <c r="D16">
        <f t="shared" ref="D16:D18" si="19">((4/(3.1415*H3*(0.003^2)))/1000000)</f>
        <v>1.9015488305379611E-2</v>
      </c>
      <c r="E16">
        <f t="shared" ref="E16:E18" si="20">D16+(((4*G3)/(3.1415*(H3^2)*(0.003^2)))*0.005)</f>
        <v>2.0881255303084868E-2</v>
      </c>
      <c r="F16">
        <f t="shared" ref="F16:F18" si="21">((998.2*0.003)/(1.005*0.001))*E16</f>
        <v>62.219907592654685</v>
      </c>
      <c r="G16">
        <f t="shared" ref="G16:G18" si="22">((2*0.003*9.81)/0.5)*(((1/(L3^2))*0.001)+((2*E3)/(L3^3))*E16)</f>
        <v>5.5895398197034179E-4</v>
      </c>
      <c r="H16">
        <f t="shared" ref="H16:H18" si="23">((1/(2.302*P3))*G16)</f>
        <v>2.6872804491269532E-2</v>
      </c>
      <c r="I16">
        <f t="shared" ref="I16:I18" si="24">((32*G10)/((3.1415^2)*(H10^2)*(0.003^4)))*0.000001</f>
        <v>1.2459637973938641E-2</v>
      </c>
      <c r="J16">
        <f t="shared" ref="J16:J18" si="25">2*L3*E16</f>
        <v>0.11594364167709724</v>
      </c>
      <c r="K16">
        <f t="shared" ref="K16:K18" si="26">((1/(2.302*N3))*F16)</f>
        <v>3.267314535364265E-3</v>
      </c>
      <c r="L16">
        <f t="shared" ref="L16:L18" si="27">((1/(2.302*L3))*E16)</f>
        <v>3.2673145435472796E-3</v>
      </c>
      <c r="M16">
        <f t="shared" ref="M16:M18" si="28">LOG(P3)</f>
        <v>-2.0440422573980475</v>
      </c>
      <c r="N16">
        <f t="shared" ref="N16:N18" si="29">LOG(L3)</f>
        <v>0.44346033807523777</v>
      </c>
      <c r="O16">
        <f t="shared" ref="O16:O18" si="30">LOG(N3)</f>
        <v>3.9176330976561902</v>
      </c>
      <c r="P16">
        <f t="shared" ref="P16:P17" si="31">LOG(E3)</f>
        <v>0.37408815665281725</v>
      </c>
      <c r="Q16">
        <f t="shared" ref="Q16:Q18" si="32">((1/(2.302*E3))*0.0005)</f>
        <v>9.1786017861412211E-5</v>
      </c>
    </row>
    <row r="17" spans="4:17">
      <c r="D17">
        <f t="shared" si="19"/>
        <v>2.2314705519246737E-2</v>
      </c>
      <c r="E17">
        <f t="shared" si="20"/>
        <v>2.4356113910597384E-2</v>
      </c>
      <c r="F17">
        <f t="shared" si="21"/>
        <v>72.573948971815867</v>
      </c>
      <c r="G17">
        <f t="shared" si="22"/>
        <v>6.6507281539640139E-4</v>
      </c>
      <c r="H17">
        <f t="shared" si="23"/>
        <v>3.3586945771717738E-2</v>
      </c>
      <c r="I17">
        <f t="shared" si="24"/>
        <v>1.0327063063076484E-2</v>
      </c>
      <c r="J17">
        <f t="shared" si="25"/>
        <v>0.12609188620590467</v>
      </c>
      <c r="K17">
        <f t="shared" si="26"/>
        <v>4.0874601063117686E-3</v>
      </c>
      <c r="L17">
        <f t="shared" si="27"/>
        <v>4.0874601165488446E-3</v>
      </c>
      <c r="M17">
        <f t="shared" si="28"/>
        <v>-2.0654066357986522</v>
      </c>
      <c r="N17">
        <f t="shared" si="29"/>
        <v>0.41304914918186525</v>
      </c>
      <c r="O17">
        <f t="shared" si="30"/>
        <v>3.8872219087628177</v>
      </c>
      <c r="P17">
        <f t="shared" si="31"/>
        <v>0.29190140046546714</v>
      </c>
      <c r="Q17">
        <f t="shared" si="32"/>
        <v>1.1090810491587311E-4</v>
      </c>
    </row>
    <row r="18" spans="4:17">
      <c r="D18">
        <f t="shared" si="19"/>
        <v>1.8541970247971735E-2</v>
      </c>
      <c r="E18">
        <f t="shared" si="20"/>
        <v>1.9975753006333901E-2</v>
      </c>
      <c r="F18">
        <f t="shared" si="21"/>
        <v>59.521781047529863</v>
      </c>
      <c r="G18">
        <f t="shared" si="22"/>
        <v>7.2075802155177799E-4</v>
      </c>
      <c r="H18">
        <f t="shared" si="23"/>
        <v>3.2849284747053412E-2</v>
      </c>
      <c r="I18">
        <f t="shared" si="24"/>
        <v>6.5424062150887712E-3</v>
      </c>
      <c r="J18">
        <f t="shared" si="25"/>
        <v>8.7411997030128905E-2</v>
      </c>
      <c r="K18">
        <f t="shared" si="26"/>
        <v>3.9660661351338449E-3</v>
      </c>
      <c r="L18">
        <f t="shared" si="27"/>
        <v>3.9660661450668898E-3</v>
      </c>
      <c r="M18">
        <f t="shared" si="28"/>
        <v>-2.0208417525695475</v>
      </c>
      <c r="N18">
        <f t="shared" si="29"/>
        <v>0.34003788718792427</v>
      </c>
      <c r="O18">
        <f t="shared" si="30"/>
        <v>3.8142106467688768</v>
      </c>
      <c r="P18">
        <f>LOG(E5)</f>
        <v>0.19044375970669006</v>
      </c>
      <c r="Q18">
        <f t="shared" si="32"/>
        <v>1.400944483147871E-4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32"/>
  <sheetViews>
    <sheetView tabSelected="1" workbookViewId="0">
      <selection activeCell="N9" sqref="N9:N12"/>
    </sheetView>
  </sheetViews>
  <sheetFormatPr defaultRowHeight="15"/>
  <cols>
    <col min="7" max="7" width="11.42578125" bestFit="1" customWidth="1"/>
    <col min="9" max="9" width="10.7109375" customWidth="1"/>
    <col min="11" max="11" width="12" bestFit="1" customWidth="1"/>
  </cols>
  <sheetData>
    <row r="1" spans="3:19">
      <c r="C1" t="s">
        <v>0</v>
      </c>
      <c r="D1" t="s">
        <v>1</v>
      </c>
      <c r="E1" t="s">
        <v>8</v>
      </c>
      <c r="I1" t="s">
        <v>2</v>
      </c>
      <c r="L1" t="s">
        <v>3</v>
      </c>
      <c r="N1" t="s">
        <v>4</v>
      </c>
      <c r="O1" t="s">
        <v>5</v>
      </c>
      <c r="P1" t="s">
        <v>6</v>
      </c>
      <c r="Q1" t="s">
        <v>7</v>
      </c>
      <c r="R1" t="s">
        <v>9</v>
      </c>
    </row>
    <row r="2" spans="3:19">
      <c r="C2">
        <v>325</v>
      </c>
      <c r="D2">
        <v>110</v>
      </c>
      <c r="E2">
        <f>((C2-D2)*13.6)/1000</f>
        <v>2.9239999999999999</v>
      </c>
      <c r="F2">
        <v>116</v>
      </c>
      <c r="G2">
        <f>F2*10^-6</f>
        <v>1.16E-4</v>
      </c>
      <c r="H2">
        <v>5.13</v>
      </c>
      <c r="I2">
        <f>(G2/H2)</f>
        <v>2.2612085769980507E-5</v>
      </c>
      <c r="J2">
        <v>3.0000000000000001E-3</v>
      </c>
      <c r="K2">
        <f>K5</f>
        <v>7.0683750000000007E-6</v>
      </c>
      <c r="L2">
        <f>(I2/K2)</f>
        <v>3.1990501027436298</v>
      </c>
      <c r="M2">
        <v>2979.7015000000001</v>
      </c>
      <c r="N2">
        <f>(L2*M2)</f>
        <v>9532.2143897203478</v>
      </c>
      <c r="O2">
        <f>0.079*(N2^(-0.25))</f>
        <v>7.9951872754360359E-3</v>
      </c>
      <c r="P2">
        <f>((E2*J2*9.81)/(2*0.5*(L2^2)))</f>
        <v>8.4086358779110418E-3</v>
      </c>
      <c r="Q2">
        <f>((2*O2*0.5*(L2^2))/(9.81*J2))</f>
        <v>2.780228319172116</v>
      </c>
      <c r="R2">
        <f>((2100*(1.005*(10^-3)))/(998.2*0.003))</f>
        <v>0.70476858345021021</v>
      </c>
      <c r="S2">
        <f>L2^2</f>
        <v>10.233921559864028</v>
      </c>
    </row>
    <row r="3" spans="3:19">
      <c r="C3">
        <v>304</v>
      </c>
      <c r="D3">
        <v>130</v>
      </c>
      <c r="E3">
        <f t="shared" ref="E3:E5" si="0">((C3-D3)*13.6)/1000</f>
        <v>2.3664000000000001</v>
      </c>
      <c r="F3">
        <v>146</v>
      </c>
      <c r="G3">
        <f t="shared" ref="G3:G5" si="1">F3*10^-6</f>
        <v>1.46E-4</v>
      </c>
      <c r="H3">
        <v>7.44</v>
      </c>
      <c r="I3">
        <f t="shared" ref="I3:I5" si="2">(G3/H3)</f>
        <v>1.9623655913978494E-5</v>
      </c>
      <c r="J3">
        <v>3.0000000000000001E-3</v>
      </c>
      <c r="K3">
        <f t="shared" ref="K3:K5" si="3">(3.1415/4)*(J3^2)</f>
        <v>7.0683750000000007E-6</v>
      </c>
      <c r="L3">
        <f t="shared" ref="L3:L5" si="4">(I3/K3)</f>
        <v>2.7762612925854233</v>
      </c>
      <c r="M3">
        <v>2979.7015000000001</v>
      </c>
      <c r="N3">
        <f t="shared" ref="N3:N5" si="5">(L3*M3)</f>
        <v>8272.4299379087242</v>
      </c>
      <c r="O3">
        <f t="shared" ref="O3:O5" si="6">0.079*(N3^(-0.25))</f>
        <v>8.2835942290740254E-3</v>
      </c>
      <c r="P3">
        <f t="shared" ref="P3:P5" si="7">((E3*J3*9.81)/(2*0.5*(L3^2)))</f>
        <v>9.0356155177212481E-3</v>
      </c>
      <c r="Q3">
        <f t="shared" ref="Q3:Q5" si="8">((2*O3*0.5*(L3^2))/(9.81*J3))</f>
        <v>2.1694479302749712</v>
      </c>
      <c r="R3">
        <f t="shared" ref="R3:R5" si="9">((2100*(1.005*(10^-3)))/(998.2*0.003))</f>
        <v>0.70476858345021021</v>
      </c>
      <c r="S3">
        <f t="shared" ref="S3:S12" si="10">L3^2</f>
        <v>7.7076267647080856</v>
      </c>
    </row>
    <row r="4" spans="3:19">
      <c r="C4">
        <v>288</v>
      </c>
      <c r="D4">
        <v>144</v>
      </c>
      <c r="E4">
        <f t="shared" si="0"/>
        <v>1.9583999999999999</v>
      </c>
      <c r="F4">
        <v>116</v>
      </c>
      <c r="G4">
        <f t="shared" si="1"/>
        <v>1.16E-4</v>
      </c>
      <c r="H4">
        <v>6.34</v>
      </c>
      <c r="I4">
        <f t="shared" si="2"/>
        <v>1.8296529968454259E-5</v>
      </c>
      <c r="J4">
        <v>3.0000000000000001E-3</v>
      </c>
      <c r="K4">
        <f t="shared" si="3"/>
        <v>7.0683750000000007E-6</v>
      </c>
      <c r="L4">
        <f t="shared" si="4"/>
        <v>2.5885058402326218</v>
      </c>
      <c r="M4">
        <v>2979.7015000000001</v>
      </c>
      <c r="N4">
        <f t="shared" si="5"/>
        <v>7712.9747348999035</v>
      </c>
      <c r="O4">
        <f t="shared" si="6"/>
        <v>8.4298843022808743E-3</v>
      </c>
      <c r="P4">
        <f t="shared" si="7"/>
        <v>8.6018796937822675E-3</v>
      </c>
      <c r="Q4">
        <f t="shared" si="8"/>
        <v>1.9192416082638537</v>
      </c>
      <c r="R4">
        <f t="shared" si="9"/>
        <v>0.70476858345021021</v>
      </c>
      <c r="S4">
        <f t="shared" si="10"/>
        <v>6.7003624849183909</v>
      </c>
    </row>
    <row r="5" spans="3:19">
      <c r="C5">
        <v>274</v>
      </c>
      <c r="D5">
        <v>160</v>
      </c>
      <c r="E5">
        <f t="shared" si="0"/>
        <v>1.5503999999999998</v>
      </c>
      <c r="F5">
        <v>118</v>
      </c>
      <c r="G5">
        <f t="shared" si="1"/>
        <v>1.18E-4</v>
      </c>
      <c r="H5">
        <v>7.63</v>
      </c>
      <c r="I5">
        <f t="shared" si="2"/>
        <v>1.5465268676277849E-5</v>
      </c>
      <c r="J5">
        <v>3.0000000000000001E-3</v>
      </c>
      <c r="K5">
        <f t="shared" si="3"/>
        <v>7.0683750000000007E-6</v>
      </c>
      <c r="L5">
        <f t="shared" si="4"/>
        <v>2.1879524892606641</v>
      </c>
      <c r="M5">
        <v>2979.7015000000001</v>
      </c>
      <c r="N5">
        <f t="shared" si="5"/>
        <v>6519.4453141787353</v>
      </c>
      <c r="O5">
        <f t="shared" si="6"/>
        <v>8.7917317704443044E-3</v>
      </c>
      <c r="P5">
        <f t="shared" si="7"/>
        <v>9.5314340541018949E-3</v>
      </c>
      <c r="Q5">
        <f t="shared" si="8"/>
        <v>1.4300787121357477</v>
      </c>
      <c r="R5">
        <f t="shared" si="9"/>
        <v>0.70476858345021021</v>
      </c>
      <c r="S5">
        <f t="shared" si="10"/>
        <v>4.7871360952619364</v>
      </c>
    </row>
    <row r="6" spans="3:19">
      <c r="S6">
        <f t="shared" si="10"/>
        <v>0</v>
      </c>
    </row>
    <row r="7" spans="3:19">
      <c r="S7">
        <f t="shared" si="10"/>
        <v>0</v>
      </c>
    </row>
    <row r="8" spans="3:19">
      <c r="S8">
        <f t="shared" si="10"/>
        <v>0</v>
      </c>
    </row>
    <row r="9" spans="3:19">
      <c r="C9">
        <v>85</v>
      </c>
      <c r="D9">
        <v>479</v>
      </c>
      <c r="E9">
        <f>(D9-C9)/1000</f>
        <v>0.39400000000000002</v>
      </c>
      <c r="F9">
        <v>128</v>
      </c>
      <c r="G9">
        <f>F9/1000000</f>
        <v>1.2799999999999999E-4</v>
      </c>
      <c r="H9">
        <v>18.850000000000001</v>
      </c>
      <c r="I9">
        <f>G9/H9</f>
        <v>6.7904509283819622E-6</v>
      </c>
      <c r="J9">
        <v>3.0000000000000001E-3</v>
      </c>
      <c r="K9">
        <f>((3.1415/4)*(0.003^2))</f>
        <v>7.0683750000000007E-6</v>
      </c>
      <c r="L9">
        <f>I9/K9</f>
        <v>0.96068062721374592</v>
      </c>
      <c r="M9">
        <v>2979.7020000000002</v>
      </c>
      <c r="N9">
        <f>M9*L9</f>
        <v>2862.5419862700533</v>
      </c>
      <c r="O9">
        <f>16/N9</f>
        <v>5.5894376665015502E-3</v>
      </c>
      <c r="P9">
        <f>((E9*J9*9.81)/(2*0.5*(L9^2)))</f>
        <v>1.2564014184612872E-2</v>
      </c>
      <c r="Q9">
        <f>((2*O9*0.5*(L9^2))/(9.81*0.003))</f>
        <v>0.1752814353949623</v>
      </c>
      <c r="R9">
        <v>0.70476899999999998</v>
      </c>
      <c r="S9">
        <f t="shared" si="10"/>
        <v>0.92290726750379626</v>
      </c>
    </row>
    <row r="10" spans="3:19">
      <c r="C10">
        <v>110</v>
      </c>
      <c r="D10">
        <v>456</v>
      </c>
      <c r="E10">
        <f t="shared" ref="E10:E12" si="11">(D10-C10)/1000</f>
        <v>0.34599999999999997</v>
      </c>
      <c r="F10">
        <v>126</v>
      </c>
      <c r="G10">
        <f t="shared" ref="G10:G12" si="12">F10/1000000</f>
        <v>1.26E-4</v>
      </c>
      <c r="H10">
        <v>20.12</v>
      </c>
      <c r="I10">
        <f t="shared" ref="I10:I12" si="13">G10/H10</f>
        <v>6.2624254473161034E-6</v>
      </c>
      <c r="J10">
        <v>3.0000000000000001E-3</v>
      </c>
      <c r="K10">
        <f t="shared" ref="K10:K12" si="14">((3.1415/4)*(0.003^2))</f>
        <v>7.0683750000000007E-6</v>
      </c>
      <c r="L10">
        <f t="shared" ref="L10:L12" si="15">I10/K10</f>
        <v>0.88597809925422788</v>
      </c>
      <c r="M10">
        <v>2979.7020000000002</v>
      </c>
      <c r="N10">
        <f t="shared" ref="N10:N12" si="16">M10*L10</f>
        <v>2639.9507143040214</v>
      </c>
      <c r="O10">
        <f t="shared" ref="O10:O12" si="17">16/N10</f>
        <v>6.0607192071076713E-3</v>
      </c>
      <c r="P10">
        <f t="shared" ref="P10:P12" si="18">((E10*J10*9.81)/(2*0.5*(L10^2)))</f>
        <v>1.2972401678885611E-2</v>
      </c>
      <c r="Q10">
        <f t="shared" ref="Q10:Q12" si="19">((2*O10*0.5*(L10^2))/(9.81*0.003))</f>
        <v>0.16165155054306002</v>
      </c>
      <c r="R10">
        <v>0.70476899999999998</v>
      </c>
      <c r="S10">
        <f t="shared" si="10"/>
        <v>0.78495719235813444</v>
      </c>
    </row>
    <row r="11" spans="3:19">
      <c r="C11">
        <v>149</v>
      </c>
      <c r="D11">
        <v>423</v>
      </c>
      <c r="E11">
        <f t="shared" si="11"/>
        <v>0.27400000000000002</v>
      </c>
      <c r="F11">
        <v>126</v>
      </c>
      <c r="G11">
        <f t="shared" si="12"/>
        <v>1.26E-4</v>
      </c>
      <c r="H11">
        <v>22.1</v>
      </c>
      <c r="I11">
        <f t="shared" si="13"/>
        <v>5.7013574660633477E-6</v>
      </c>
      <c r="J11">
        <v>3.0000000000000001E-3</v>
      </c>
      <c r="K11">
        <f t="shared" si="14"/>
        <v>7.0683750000000007E-6</v>
      </c>
      <c r="L11">
        <f t="shared" si="15"/>
        <v>0.80660087588212948</v>
      </c>
      <c r="M11">
        <v>2979.7020000000002</v>
      </c>
      <c r="N11">
        <f t="shared" si="16"/>
        <v>2403.430243067733</v>
      </c>
      <c r="O11">
        <f t="shared" si="17"/>
        <v>6.6571518129761214E-3</v>
      </c>
      <c r="P11">
        <f t="shared" si="18"/>
        <v>1.2394341167024101E-2</v>
      </c>
      <c r="Q11">
        <f t="shared" si="19"/>
        <v>0.14716874194236956</v>
      </c>
      <c r="R11">
        <v>0.70476899999999998</v>
      </c>
      <c r="S11">
        <f t="shared" si="10"/>
        <v>0.65060497297381847</v>
      </c>
    </row>
    <row r="12" spans="3:19">
      <c r="C12">
        <v>210</v>
      </c>
      <c r="D12">
        <v>371</v>
      </c>
      <c r="E12">
        <f t="shared" si="11"/>
        <v>0.161</v>
      </c>
      <c r="F12">
        <v>118</v>
      </c>
      <c r="G12">
        <f t="shared" si="12"/>
        <v>1.18E-4</v>
      </c>
      <c r="H12">
        <v>26.87</v>
      </c>
      <c r="I12">
        <f t="shared" si="13"/>
        <v>4.3915147004093784E-6</v>
      </c>
      <c r="J12">
        <v>3.0000000000000001E-3</v>
      </c>
      <c r="K12">
        <f t="shared" si="14"/>
        <v>7.0683750000000007E-6</v>
      </c>
      <c r="L12">
        <f t="shared" si="15"/>
        <v>0.62129056542831673</v>
      </c>
      <c r="M12">
        <v>2979.7020000000002</v>
      </c>
      <c r="N12">
        <f t="shared" si="16"/>
        <v>1851.2607403878865</v>
      </c>
      <c r="O12">
        <f t="shared" si="17"/>
        <v>8.6427587702462647E-3</v>
      </c>
      <c r="P12">
        <f t="shared" si="18"/>
        <v>1.2275144711380135E-2</v>
      </c>
      <c r="Q12">
        <f t="shared" si="19"/>
        <v>0.11335786214557786</v>
      </c>
      <c r="R12">
        <v>0.70476899999999998</v>
      </c>
      <c r="S12">
        <f t="shared" si="10"/>
        <v>0.38600196669023751</v>
      </c>
    </row>
    <row r="14" spans="3:19">
      <c r="E14" t="s">
        <v>10</v>
      </c>
      <c r="F14" t="s">
        <v>11</v>
      </c>
      <c r="G14" t="s">
        <v>12</v>
      </c>
      <c r="H14" t="s">
        <v>19</v>
      </c>
      <c r="J14" t="s">
        <v>14</v>
      </c>
      <c r="K14" t="s">
        <v>15</v>
      </c>
      <c r="L14" t="s">
        <v>16</v>
      </c>
      <c r="M14" t="s">
        <v>13</v>
      </c>
      <c r="N14" t="s">
        <v>17</v>
      </c>
      <c r="O14" t="s">
        <v>18</v>
      </c>
      <c r="P14" t="s">
        <v>20</v>
      </c>
      <c r="Q14" t="s">
        <v>21</v>
      </c>
    </row>
    <row r="15" spans="3:19">
      <c r="D15">
        <f>((4/(3.1415*H9*(0.003^2)))/1000000)</f>
        <v>7.5053174001073909E-3</v>
      </c>
      <c r="E15">
        <f>D15+(((4*G9)/(3.1415*(H9^2)*(0.003^2)))*0.005)</f>
        <v>7.7601398476441937E-3</v>
      </c>
      <c r="F15">
        <f>((998.2*0.003)/(1.005*0.001))*E15</f>
        <v>23.122900286323688</v>
      </c>
      <c r="G15">
        <f>((2*0.003*9.81)/0.5)*(((1/(L9^2))*0.001)+((2*E9)/(L9^3))*E15)</f>
        <v>9.3946536809444631E-4</v>
      </c>
      <c r="H15">
        <f>((1/(2.302*P9))*G15)</f>
        <v>3.2482319799773569E-2</v>
      </c>
      <c r="I15">
        <f>((32*G9)/((3.1415^2)*(H9^2)*(0.003^4)))*0.000001</f>
        <v>1.4420426054746818E-2</v>
      </c>
      <c r="J15">
        <f>2*L9*E15</f>
        <v>1.4910032032202413E-2</v>
      </c>
      <c r="K15">
        <f>((1/(2.302*N9))*F15)</f>
        <v>3.5090141675482491E-3</v>
      </c>
      <c r="L15">
        <f>((1/(2.302*L9))*E15)</f>
        <v>3.509014765156351E-3</v>
      </c>
      <c r="M15">
        <f>LOG(P9)</f>
        <v>-1.900871581960287</v>
      </c>
      <c r="N15">
        <f>LOG(L9)</f>
        <v>-1.7420967057263922E-2</v>
      </c>
      <c r="O15">
        <f>LOG(N9)</f>
        <v>3.456751865399184</v>
      </c>
      <c r="P15">
        <f>LOG(E9)</f>
        <v>-0.40450377817442584</v>
      </c>
      <c r="Q15">
        <f>((1/(2.302*E9))*0.0005)</f>
        <v>5.5127520981534484E-4</v>
      </c>
    </row>
    <row r="16" spans="3:19">
      <c r="D16">
        <f t="shared" ref="D16:D18" si="20">((4/(3.1415*H10*(0.003^2)))/1000000)</f>
        <v>7.0315722163033943E-3</v>
      </c>
      <c r="E16">
        <f t="shared" ref="E16:E18" si="21">D16+(((4*G10)/(3.1415*(H10^2)*(0.003^2)))*0.005)</f>
        <v>7.2517457002134909E-3</v>
      </c>
      <c r="F16">
        <f t="shared" ref="F16:F18" si="22">((998.2*0.003)/(1.005*0.001))*E16</f>
        <v>21.60803748642719</v>
      </c>
      <c r="G16">
        <f t="shared" ref="G16:G18" si="23">((2*0.003*9.81)/0.5)*(((1/(L10^2))*0.001)+((2*E10)/(L10^3))*E16)</f>
        <v>9.9940457562586204E-4</v>
      </c>
      <c r="H16">
        <f t="shared" ref="H16:H18" si="24">((1/(2.302*P10))*G16)</f>
        <v>3.3466910818531065E-2</v>
      </c>
      <c r="I16">
        <f t="shared" ref="I16:I18" si="25">((32*G10)/((3.1415^2)*(H10^2)*(0.003^4)))*0.000001</f>
        <v>1.2459637973938641E-2</v>
      </c>
      <c r="J16">
        <f t="shared" ref="J16:J18" si="26">2*L10*E16</f>
        <v>1.2849775743500337E-2</v>
      </c>
      <c r="K16">
        <f t="shared" ref="K16:K18" si="27">((1/(2.302*N10))*F16)</f>
        <v>3.555610551202537E-3</v>
      </c>
      <c r="L16">
        <f t="shared" ref="L16:L18" si="28">((1/(2.302*L10))*E16)</f>
        <v>3.5556111567463088E-3</v>
      </c>
      <c r="M16">
        <f t="shared" ref="M16:M18" si="29">LOG(P10)</f>
        <v>-1.8869796122483176</v>
      </c>
      <c r="N16">
        <f t="shared" ref="N16:N18" si="30">LOG(L10)</f>
        <v>-5.2577013429647441E-2</v>
      </c>
      <c r="O16">
        <f t="shared" ref="O16:O18" si="31">LOG(N10)</f>
        <v>3.4215958190268001</v>
      </c>
      <c r="P16">
        <f>LOG(E10)</f>
        <v>-0.46092390120722343</v>
      </c>
      <c r="Q16">
        <f t="shared" ref="Q16:Q18" si="32">((1/(2.302*E10))*0.0005)</f>
        <v>6.2775269557007482E-4</v>
      </c>
    </row>
    <row r="17" spans="4:17">
      <c r="D17">
        <f t="shared" si="20"/>
        <v>6.4015942530327736E-3</v>
      </c>
      <c r="E17">
        <f t="shared" si="21"/>
        <v>6.5840831389789569E-3</v>
      </c>
      <c r="F17">
        <f t="shared" si="22"/>
        <v>19.618602356205361</v>
      </c>
      <c r="G17">
        <f t="shared" si="23"/>
        <v>9.9031478011122795E-4</v>
      </c>
      <c r="H17">
        <f t="shared" si="24"/>
        <v>3.4709191307202479E-2</v>
      </c>
      <c r="I17">
        <f t="shared" si="25"/>
        <v>1.0327063063076484E-2</v>
      </c>
      <c r="J17">
        <f t="shared" si="26"/>
        <v>1.0621454453562374E-2</v>
      </c>
      <c r="K17">
        <f t="shared" si="27"/>
        <v>3.545938701229098E-3</v>
      </c>
      <c r="L17">
        <f t="shared" si="28"/>
        <v>3.54593930512569E-3</v>
      </c>
      <c r="M17">
        <f t="shared" si="29"/>
        <v>-1.9067765536182641</v>
      </c>
      <c r="N17">
        <f t="shared" si="30"/>
        <v>-9.3341310730868432E-2</v>
      </c>
      <c r="O17">
        <f t="shared" si="31"/>
        <v>3.3808315217255793</v>
      </c>
      <c r="P17">
        <f t="shared" ref="P16:P18" si="33">LOG(E11)</f>
        <v>-0.56224943717961195</v>
      </c>
      <c r="Q17">
        <f t="shared" si="32"/>
        <v>7.9270960827461986E-4</v>
      </c>
    </row>
    <row r="18" spans="4:17">
      <c r="D18">
        <f t="shared" si="20"/>
        <v>5.2651742832908197E-3</v>
      </c>
      <c r="E18">
        <f t="shared" si="21"/>
        <v>5.380784734617265E-3</v>
      </c>
      <c r="F18">
        <f t="shared" si="22"/>
        <v>16.033132304761061</v>
      </c>
      <c r="G18">
        <f t="shared" si="23"/>
        <v>1.1554591227100205E-3</v>
      </c>
      <c r="H18">
        <f t="shared" si="24"/>
        <v>4.0890521163063499E-2</v>
      </c>
      <c r="I18">
        <f t="shared" si="25"/>
        <v>6.5424062150887712E-3</v>
      </c>
      <c r="J18">
        <f t="shared" si="26"/>
        <v>6.6860615804368315E-3</v>
      </c>
      <c r="K18">
        <f t="shared" si="27"/>
        <v>3.7622310719345234E-3</v>
      </c>
      <c r="L18">
        <f t="shared" si="28"/>
        <v>3.7622317126671241E-3</v>
      </c>
      <c r="M18">
        <f t="shared" si="29"/>
        <v>-1.9109733792878121</v>
      </c>
      <c r="N18">
        <f t="shared" si="30"/>
        <v>-0.20670524129036361</v>
      </c>
      <c r="O18">
        <f t="shared" si="31"/>
        <v>3.267467591166084</v>
      </c>
      <c r="P18">
        <f t="shared" si="33"/>
        <v>-0.79317412396815024</v>
      </c>
      <c r="Q18">
        <f t="shared" si="32"/>
        <v>1.3490834327158129E-3</v>
      </c>
    </row>
    <row r="21" spans="4:17">
      <c r="D21" t="s">
        <v>22</v>
      </c>
    </row>
    <row r="22" spans="4:17">
      <c r="D22">
        <f>0.079/(N2^0.25)</f>
        <v>7.9951872754360359E-3</v>
      </c>
    </row>
    <row r="23" spans="4:17">
      <c r="D23">
        <f t="shared" ref="D23:D37" si="34">0.079/(N3^0.25)</f>
        <v>8.2835942290740254E-3</v>
      </c>
    </row>
    <row r="24" spans="4:17">
      <c r="D24">
        <f t="shared" si="34"/>
        <v>8.4298843022808743E-3</v>
      </c>
    </row>
    <row r="25" spans="4:17">
      <c r="D25">
        <f t="shared" si="34"/>
        <v>8.7917317704443044E-3</v>
      </c>
    </row>
    <row r="26" spans="4:17">
      <c r="D26" t="e">
        <f t="shared" si="34"/>
        <v>#DIV/0!</v>
      </c>
    </row>
    <row r="27" spans="4:17">
      <c r="D27" t="e">
        <f t="shared" si="34"/>
        <v>#DIV/0!</v>
      </c>
    </row>
    <row r="28" spans="4:17">
      <c r="D28" t="e">
        <f t="shared" si="34"/>
        <v>#DIV/0!</v>
      </c>
    </row>
    <row r="29" spans="4:17">
      <c r="D29">
        <f t="shared" si="34"/>
        <v>1.080038221309277E-2</v>
      </c>
    </row>
    <row r="30" spans="4:17">
      <c r="D30">
        <f t="shared" si="34"/>
        <v>1.1021181043147067E-2</v>
      </c>
    </row>
    <row r="31" spans="4:17">
      <c r="D31">
        <f t="shared" si="34"/>
        <v>1.1282860298688614E-2</v>
      </c>
    </row>
    <row r="32" spans="4:17">
      <c r="D32">
        <f>16/N12</f>
        <v>8.6427587702462647E-3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" sqref="B2"/>
    </sheetView>
  </sheetViews>
  <sheetFormatPr defaultRowHeight="15"/>
  <sheetData>
    <row r="1" spans="1:1">
      <c r="A1" t="e">
        <f>LOG(#REF!)</f>
        <v>#REF!</v>
      </c>
    </row>
    <row r="2" spans="1:1">
      <c r="A2" t="e">
        <f t="shared" ref="A2:A4" si="0">LOG(#REF!)</f>
        <v>#REF!</v>
      </c>
    </row>
    <row r="3" spans="1:1">
      <c r="A3" t="e">
        <f t="shared" ref="A3:A4" si="1">LOG(#REF!)</f>
        <v>#REF!</v>
      </c>
    </row>
    <row r="4" spans="1:1">
      <c r="A4" t="e">
        <f t="shared" ref="A4" si="2">LOG(#REF!)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</dc:creator>
  <cp:lastModifiedBy>Vahid</cp:lastModifiedBy>
  <dcterms:created xsi:type="dcterms:W3CDTF">2012-10-11T06:51:58Z</dcterms:created>
  <dcterms:modified xsi:type="dcterms:W3CDTF">2012-10-12T12:51:10Z</dcterms:modified>
</cp:coreProperties>
</file>